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kraneskaupstadur-my.sharepoint.com/personal/steinara_akranes_is/Documents/Desktop/Bæjarstjórnarfundur 13122022 - fjár og framkv/"/>
    </mc:Choice>
  </mc:AlternateContent>
  <xr:revisionPtr revIDLastSave="0" documentId="8_{A0CD22BB-0215-4A33-AEA7-846DBE33DBBE}" xr6:coauthVersionLast="47" xr6:coauthVersionMax="47" xr10:uidLastSave="{00000000-0000-0000-0000-000000000000}"/>
  <bookViews>
    <workbookView xWindow="-120" yWindow="-120" windowWidth="29040" windowHeight="15720" xr2:uid="{ABC5C964-F84B-4A0C-94CA-60FF520D2A7F}"/>
  </bookViews>
  <sheets>
    <sheet name="Fjárfest og framkv-2023-202 (2)" sheetId="1" r:id="rId1"/>
  </sheets>
  <externalReferences>
    <externalReference r:id="rId2"/>
    <externalReference r:id="rId3"/>
  </externalReferences>
  <definedNames>
    <definedName name="gvt">#REF!</definedName>
    <definedName name="_xlnm.Print_Titles" localSheetId="0">'Fjárfest og framkv-2023-202 (2)'!$4:$5</definedName>
    <definedName name="vt">[2]Gjaldskrá!$I$4</definedName>
    <definedName name="vt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F6" i="1" s="1"/>
  <c r="E6" i="1"/>
  <c r="G6" i="1"/>
  <c r="B7" i="1"/>
  <c r="B20" i="1" s="1"/>
  <c r="D7" i="1"/>
  <c r="F7" i="1"/>
  <c r="H7" i="1"/>
  <c r="H20" i="1" s="1"/>
  <c r="D9" i="1"/>
  <c r="F9" i="1" s="1"/>
  <c r="D11" i="1"/>
  <c r="F11" i="1" s="1"/>
  <c r="E11" i="1"/>
  <c r="G11" i="1" s="1"/>
  <c r="C20" i="1"/>
  <c r="I20" i="1"/>
  <c r="B23" i="1"/>
  <c r="F23" i="1"/>
  <c r="H23" i="1"/>
  <c r="B24" i="1"/>
  <c r="D24" i="1"/>
  <c r="F24" i="1"/>
  <c r="H24" i="1"/>
  <c r="B25" i="1"/>
  <c r="D25" i="1"/>
  <c r="B26" i="1"/>
  <c r="C27" i="1"/>
  <c r="E27" i="1"/>
  <c r="G27" i="1"/>
  <c r="I27" i="1"/>
  <c r="B30" i="1"/>
  <c r="B31" i="1" s="1"/>
  <c r="D30" i="1"/>
  <c r="D31" i="1"/>
  <c r="B33" i="1"/>
  <c r="B34" i="1" s="1"/>
  <c r="D33" i="1"/>
  <c r="D34" i="1" s="1"/>
  <c r="B36" i="1"/>
  <c r="B37" i="1" s="1"/>
  <c r="D36" i="1"/>
  <c r="D37" i="1" s="1"/>
  <c r="F36" i="1"/>
  <c r="F37" i="1" s="1"/>
  <c r="H36" i="1"/>
  <c r="H39" i="1"/>
  <c r="H40" i="1" s="1"/>
  <c r="C41" i="1"/>
  <c r="E41" i="1"/>
  <c r="G41" i="1"/>
  <c r="I41" i="1"/>
  <c r="I45" i="1"/>
  <c r="I47" i="1"/>
  <c r="I48" i="1"/>
  <c r="B49" i="1"/>
  <c r="C49" i="1"/>
  <c r="D49" i="1"/>
  <c r="E49" i="1"/>
  <c r="F49" i="1"/>
  <c r="G49" i="1"/>
  <c r="H49" i="1"/>
  <c r="B52" i="1"/>
  <c r="B53" i="1"/>
  <c r="F53" i="1"/>
  <c r="F56" i="1" s="1"/>
  <c r="B54" i="1"/>
  <c r="C56" i="1"/>
  <c r="D56" i="1"/>
  <c r="E56" i="1"/>
  <c r="G56" i="1"/>
  <c r="H56" i="1"/>
  <c r="I56" i="1"/>
  <c r="D66" i="1"/>
  <c r="D77" i="1" s="1"/>
  <c r="H66" i="1"/>
  <c r="H77" i="1" s="1"/>
  <c r="B77" i="1"/>
  <c r="C77" i="1"/>
  <c r="E77" i="1"/>
  <c r="F77" i="1"/>
  <c r="G77" i="1"/>
  <c r="I77" i="1"/>
  <c r="B83" i="1"/>
  <c r="D83" i="1"/>
  <c r="F83" i="1"/>
  <c r="H83" i="1"/>
  <c r="C85" i="1"/>
  <c r="E85" i="1"/>
  <c r="G85" i="1"/>
  <c r="I85" i="1"/>
  <c r="B56" i="1" l="1"/>
  <c r="H27" i="1"/>
  <c r="D27" i="1"/>
  <c r="F27" i="1"/>
  <c r="I49" i="1"/>
  <c r="I80" i="1" s="1"/>
  <c r="I87" i="1" s="1"/>
  <c r="B41" i="1"/>
  <c r="B80" i="1" s="1"/>
  <c r="B87" i="1" s="1"/>
  <c r="F20" i="1"/>
  <c r="C80" i="1"/>
  <c r="C87" i="1" s="1"/>
  <c r="B27" i="1"/>
  <c r="G20" i="1"/>
  <c r="G80" i="1" s="1"/>
  <c r="G87" i="1" s="1"/>
  <c r="D41" i="1"/>
  <c r="D20" i="1"/>
  <c r="H37" i="1"/>
  <c r="H41" i="1" s="1"/>
  <c r="H80" i="1" s="1"/>
  <c r="H87" i="1" s="1"/>
  <c r="F41" i="1"/>
  <c r="F80" i="1" s="1"/>
  <c r="F87" i="1" s="1"/>
  <c r="E20" i="1"/>
  <c r="E80" i="1" s="1"/>
  <c r="E87" i="1" s="1"/>
  <c r="D80" i="1" l="1"/>
  <c r="D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Sigurður Páll Harðarson</author>
  </authors>
  <commentList>
    <comment ref="A6" authorId="0" shapeId="0" xr:uid="{FDC03A35-4FE7-44E0-BBBA-F7D5D0F7E846}">
      <text>
        <r>
          <rPr>
            <b/>
            <sz val="9"/>
            <color indexed="81"/>
            <rFont val="Tahoma"/>
            <family val="2"/>
          </rPr>
          <t>Sigurður Páll Harðarson:</t>
        </r>
        <r>
          <rPr>
            <sz val="9"/>
            <color indexed="81"/>
            <rFont val="Tahoma"/>
            <family val="2"/>
          </rPr>
          <t xml:space="preserve">
Ath yfirfærsla Esjubraut ekki inni, skoða?
</t>
        </r>
      </text>
    </comment>
    <comment ref="A14" authorId="0" shapeId="0" xr:uid="{F874ACD6-60D2-4708-98EF-4EE17A9D6EE9}">
      <text>
        <r>
          <rPr>
            <b/>
            <sz val="9"/>
            <color indexed="81"/>
            <rFont val="Tahoma"/>
            <family val="2"/>
          </rPr>
          <t>Sigurður Páll Harðarson:</t>
        </r>
        <r>
          <rPr>
            <sz val="9"/>
            <color indexed="81"/>
            <rFont val="Tahoma"/>
            <family val="2"/>
          </rPr>
          <t xml:space="preserve">
Ath Flóahverfi</t>
        </r>
      </text>
    </comment>
    <comment ref="A23" authorId="0" shapeId="0" xr:uid="{587BEAC9-B2FA-49F9-9D83-B8E5A572B013}">
      <text>
        <r>
          <rPr>
            <b/>
            <sz val="9"/>
            <color indexed="81"/>
            <rFont val="Tahoma"/>
            <family val="2"/>
          </rPr>
          <t>Sigurður Páll Harðarson:</t>
        </r>
        <r>
          <rPr>
            <sz val="9"/>
            <color indexed="81"/>
            <rFont val="Tahoma"/>
            <family val="2"/>
          </rPr>
          <t xml:space="preserve">
Skoða frjálsa skráningu</t>
        </r>
      </text>
    </comment>
    <comment ref="D23" authorId="0" shapeId="0" xr:uid="{B455FB45-0D93-455F-8E74-5EB86A4761E0}">
      <text>
        <r>
          <rPr>
            <b/>
            <sz val="9"/>
            <color indexed="81"/>
            <rFont val="Tahoma"/>
            <family val="2"/>
          </rPr>
          <t>Sigurður Páll Harðarson:</t>
        </r>
        <r>
          <rPr>
            <sz val="9"/>
            <color indexed="81"/>
            <rFont val="Tahoma"/>
            <family val="2"/>
          </rPr>
          <t xml:space="preserve">
Innri frágangur byrjar og borgum 25% fyrir rýmið</t>
        </r>
      </text>
    </comment>
    <comment ref="F23" authorId="0" shapeId="0" xr:uid="{D11A5ECC-1E71-4058-A77D-4AD40E3112F5}">
      <text>
        <r>
          <rPr>
            <b/>
            <sz val="9"/>
            <color indexed="81"/>
            <rFont val="Tahoma"/>
            <family val="2"/>
          </rPr>
          <t>Sigurður Páll Harðarson:</t>
        </r>
        <r>
          <rPr>
            <sz val="9"/>
            <color indexed="81"/>
            <rFont val="Tahoma"/>
            <family val="2"/>
          </rPr>
          <t xml:space="preserve">
Innri frágangur klárast.  </t>
        </r>
      </text>
    </comment>
  </commentList>
</comments>
</file>

<file path=xl/sharedStrings.xml><?xml version="1.0" encoding="utf-8"?>
<sst xmlns="http://schemas.openxmlformats.org/spreadsheetml/2006/main" count="82" uniqueCount="70">
  <si>
    <t>Nettó niðurstaða</t>
  </si>
  <si>
    <t>Tekjufært á framkvæmdir</t>
  </si>
  <si>
    <t>Tekjufært á fjárfestingu</t>
  </si>
  <si>
    <t>Samtals kostnaður</t>
  </si>
  <si>
    <t xml:space="preserve"> </t>
  </si>
  <si>
    <t xml:space="preserve">Samtals </t>
  </si>
  <si>
    <t>Annað</t>
  </si>
  <si>
    <t>Grenndarstöðvar</t>
  </si>
  <si>
    <t>Ræsing skurða, golfvallarsvæði</t>
  </si>
  <si>
    <t>Tjaldsvæði, ýmsar aðgerðir</t>
  </si>
  <si>
    <t>Aðgengismál stofnana</t>
  </si>
  <si>
    <t>Verkefni v. styrks úr framkvæmdasjóði ferðamanna</t>
  </si>
  <si>
    <t>Jaðarsbakksvæði, aðalvöllur</t>
  </si>
  <si>
    <t>Bíll á Skipulags- og umhverfissvið</t>
  </si>
  <si>
    <t>Endurnýjun bíla áhaldahúss</t>
  </si>
  <si>
    <t>Slökkvilið endurnýjun búnaðar</t>
  </si>
  <si>
    <t>Slökkvilið dælubíll</t>
  </si>
  <si>
    <t>Skipulagsmál</t>
  </si>
  <si>
    <t>Íbúalýðræði</t>
  </si>
  <si>
    <t>Uppkaupasjóður, kaup á illa förnum húsum</t>
  </si>
  <si>
    <t>Tolvubúnadur á stofnanir</t>
  </si>
  <si>
    <t>Ægisbraut uppkaup, og uppbygging</t>
  </si>
  <si>
    <t>Breið, uppbygging</t>
  </si>
  <si>
    <t>Grjótkelduflói, uppbygging</t>
  </si>
  <si>
    <t>Asparskógar 3, leiguíbúðir, xxx</t>
  </si>
  <si>
    <t xml:space="preserve">Tveir ibúðakjarnar, Þroskahjálp, </t>
  </si>
  <si>
    <t>Þjóðbraut 5, fjórar íbúðir, Brák ses</t>
  </si>
  <si>
    <t>Félagsleg verkefni</t>
  </si>
  <si>
    <t>Byggðasafn stærri viðhaldsverkefni</t>
  </si>
  <si>
    <t>Verkefni tengd  aðgengismálum fatlaðra/jöfunursjóður</t>
  </si>
  <si>
    <t>Rakavandmál í stofnunum</t>
  </si>
  <si>
    <t>Stofnanir almennt viðhald</t>
  </si>
  <si>
    <t>Stillholt 16-18</t>
  </si>
  <si>
    <t>Viðhaldsverkefni</t>
  </si>
  <si>
    <t>Samtals</t>
  </si>
  <si>
    <t>Frjáls skráning</t>
  </si>
  <si>
    <t>Nýr leikskóli í eldri bæjarhluta</t>
  </si>
  <si>
    <t>frjáls skráining</t>
  </si>
  <si>
    <t>Áhalda-dósamóttaka-Búkolla</t>
  </si>
  <si>
    <t>Grundaskóli, C álma</t>
  </si>
  <si>
    <t>Frjáls skráining</t>
  </si>
  <si>
    <t>Jaðarsbakkar, íþróttahús</t>
  </si>
  <si>
    <t>Fasteignafélagið</t>
  </si>
  <si>
    <t>Faxabraut 10, ytri skel</t>
  </si>
  <si>
    <t>Gámarlausn Grundaskóli</t>
  </si>
  <si>
    <t>Brekkubæjarskóli 1 hæð</t>
  </si>
  <si>
    <t>Samfélagsmiðstöð</t>
  </si>
  <si>
    <t>Fasteignir, stærri verkefni utan Fasteignafélags</t>
  </si>
  <si>
    <t>Stofnanalóðir almennur rekstur</t>
  </si>
  <si>
    <t>Leikskólalóðir aðrar framkvæmdir</t>
  </si>
  <si>
    <t>Brekkubæjarskólalóð</t>
  </si>
  <si>
    <t>Grundaskólalóð</t>
  </si>
  <si>
    <t>Leikvellir</t>
  </si>
  <si>
    <t>Græn verkefni</t>
  </si>
  <si>
    <t>Umferðaröryggi</t>
  </si>
  <si>
    <t>Gangstéttar í nýjum hverfum</t>
  </si>
  <si>
    <t>Gangstéttar í eldri hverfum</t>
  </si>
  <si>
    <t>Endurnýjun ljósastaura</t>
  </si>
  <si>
    <t>Stofnstígar/reiðstígar</t>
  </si>
  <si>
    <t>Gatnagerðargjöld</t>
  </si>
  <si>
    <t>Gatnagerð nýframkvæmd</t>
  </si>
  <si>
    <t>Götur</t>
  </si>
  <si>
    <t>framkvæmdir</t>
  </si>
  <si>
    <t>Fjárfestingar</t>
  </si>
  <si>
    <t>Heiti</t>
  </si>
  <si>
    <t>Áætlun 2026</t>
  </si>
  <si>
    <t>Áætlun 2025</t>
  </si>
  <si>
    <t>Áætlun 2024</t>
  </si>
  <si>
    <t>Áætlun 2023</t>
  </si>
  <si>
    <t>Fjárfestinga og framkvæmdaáætlun 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</si>
</sst>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164" fontId="4" fillId="2" borderId="1" xfId="1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164" fontId="2" fillId="2" borderId="1" xfId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3" fillId="0" borderId="0" xfId="1" applyFont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164" fontId="2" fillId="4" borderId="1" xfId="1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164" fontId="5" fillId="3" borderId="9" xfId="1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164" fontId="3" fillId="0" borderId="0" xfId="1" applyFont="1" applyAlignment="1">
      <alignment vertical="top" wrapText="1"/>
    </xf>
    <xf numFmtId="164" fontId="5" fillId="5" borderId="1" xfId="1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164" fontId="6" fillId="3" borderId="9" xfId="1" applyFont="1" applyFill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 wrapText="1"/>
    </xf>
    <xf numFmtId="164" fontId="9" fillId="3" borderId="9" xfId="1" applyFont="1" applyFill="1" applyBorder="1" applyAlignment="1">
      <alignment vertical="top" wrapText="1"/>
    </xf>
    <xf numFmtId="164" fontId="7" fillId="3" borderId="9" xfId="1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164" fontId="5" fillId="5" borderId="11" xfId="1" applyFont="1" applyFill="1" applyBorder="1" applyAlignment="1">
      <alignment vertical="top" wrapText="1"/>
    </xf>
    <xf numFmtId="0" fontId="5" fillId="5" borderId="12" xfId="0" applyFont="1" applyFill="1" applyBorder="1" applyAlignment="1">
      <alignment vertical="top" wrapText="1"/>
    </xf>
    <xf numFmtId="164" fontId="5" fillId="3" borderId="13" xfId="1" applyFont="1" applyFill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164" fontId="6" fillId="3" borderId="14" xfId="1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164" fontId="6" fillId="3" borderId="9" xfId="1" applyFont="1" applyFill="1" applyBorder="1"/>
    <xf numFmtId="0" fontId="6" fillId="3" borderId="9" xfId="0" applyFont="1" applyFill="1" applyBorder="1"/>
    <xf numFmtId="164" fontId="6" fillId="3" borderId="13" xfId="1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6" fillId="0" borderId="0" xfId="0" applyFont="1"/>
    <xf numFmtId="0" fontId="13" fillId="3" borderId="10" xfId="0" applyFont="1" applyFill="1" applyBorder="1" applyAlignment="1">
      <alignment vertical="top" wrapText="1"/>
    </xf>
    <xf numFmtId="164" fontId="3" fillId="3" borderId="9" xfId="1" applyFont="1" applyFill="1" applyBorder="1" applyAlignment="1">
      <alignment vertical="top" wrapText="1"/>
    </xf>
    <xf numFmtId="164" fontId="8" fillId="3" borderId="9" xfId="1" applyFont="1" applyFill="1" applyBorder="1" applyAlignment="1">
      <alignment vertical="top" wrapText="1"/>
    </xf>
    <xf numFmtId="164" fontId="14" fillId="4" borderId="15" xfId="1" applyFont="1" applyFill="1" applyBorder="1" applyAlignment="1">
      <alignment horizontal="center" vertical="top" wrapText="1"/>
    </xf>
    <xf numFmtId="164" fontId="14" fillId="4" borderId="1" xfId="1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vertical="top" wrapText="1"/>
    </xf>
    <xf numFmtId="164" fontId="14" fillId="4" borderId="3" xfId="1" applyFont="1" applyFill="1" applyBorder="1" applyAlignment="1">
      <alignment horizontal="center" vertical="top" wrapText="1"/>
    </xf>
    <xf numFmtId="164" fontId="14" fillId="4" borderId="5" xfId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4" fontId="15" fillId="3" borderId="5" xfId="0" applyNumberFormat="1" applyFont="1" applyFill="1" applyBorder="1" applyAlignment="1">
      <alignment horizontal="left"/>
    </xf>
    <xf numFmtId="0" fontId="16" fillId="3" borderId="0" xfId="0" applyFont="1" applyFill="1" applyAlignment="1">
      <alignment horizontal="center" vertical="top" wrapText="1"/>
    </xf>
    <xf numFmtId="0" fontId="16" fillId="3" borderId="10" xfId="0" applyFont="1" applyFill="1" applyBorder="1" applyAlignment="1">
      <alignment horizontal="center" vertical="top" wrapText="1"/>
    </xf>
    <xf numFmtId="14" fontId="3" fillId="3" borderId="8" xfId="0" applyNumberFormat="1" applyFont="1" applyFill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j&#225;rfestingar%202023-2026-28.11.2022-v1%20-%20SA%20-%203%20-%2003122022%20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-Byggingarfulltr&#250;i-hildur\Gatnager&#240;argj.%20till&#246;gur\Byggingarleyfisgj.%20&#225;&#230;tl\Baugalundur%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Fjárfest og framkv-2023-2026"/>
      <sheetName val="Verkefni inn eða úti"/>
      <sheetName val="Fasteignir "/>
      <sheetName val="Nýframkvæmdir götur"/>
      <sheetName val="Sement D1-D4,C1-C2, gjöld"/>
      <sheetName val="Tekjur, gatnag.gjöld"/>
      <sheetName val="Samant gjalda á framk og fjárf."/>
      <sheetName val="Skógahverfi 3C-fært til tekna"/>
      <sheetName val="Skógahverfi 5 - fært til tekna"/>
      <sheetName val="Sementsr-fært til tekna"/>
      <sheetName val="Dalbrautar-fært til tekna"/>
      <sheetName val="Smiðjuvellir-fært til tekna"/>
      <sheetName val="Flóahverfi-fært til tekna"/>
      <sheetName val="Sement skipulag"/>
      <sheetName val="NÝBYGGINGARHVERFI"/>
      <sheetName val="HRINGTORG"/>
      <sheetName val="Hafnarbraut"/>
      <sheetName val="F fylling Sementsreit"/>
      <sheetName val="F Smiðjuvellir"/>
      <sheetName val="F Dalbrautareitur N"/>
      <sheetName val="Flóahverfi (2)"/>
      <sheetName val="Skógahverfi 3C"/>
      <sheetName val="Skógahverfi 5"/>
      <sheetName val="Sementsreitur"/>
      <sheetName val="Grjótkelduflói"/>
      <sheetName val="Dalbrautreitur N"/>
      <sheetName val="N1 lóð"/>
      <sheetName val="Smiðjuvellir 12-22"/>
      <sheetName val="Viðbótarland við Akranes"/>
      <sheetName val="Sementreitur stærðir"/>
    </sheetNames>
    <sheetDataSet>
      <sheetData sheetId="0">
        <row r="73">
          <cell r="B73">
            <v>1</v>
          </cell>
        </row>
      </sheetData>
      <sheetData sheetId="1"/>
      <sheetData sheetId="2">
        <row r="23">
          <cell r="B23">
            <v>0</v>
          </cell>
        </row>
        <row r="24">
          <cell r="B24">
            <v>0</v>
          </cell>
        </row>
        <row r="34">
          <cell r="B34">
            <v>1</v>
          </cell>
        </row>
        <row r="37">
          <cell r="B37">
            <v>1</v>
          </cell>
        </row>
      </sheetData>
      <sheetData sheetId="3">
        <row r="15">
          <cell r="C15">
            <v>1280000000</v>
          </cell>
          <cell r="D15">
            <v>840000000</v>
          </cell>
        </row>
        <row r="22">
          <cell r="C22">
            <v>401833333.33333331</v>
          </cell>
          <cell r="D22">
            <v>871166666.66666663</v>
          </cell>
        </row>
        <row r="27">
          <cell r="B27">
            <v>86000000</v>
          </cell>
          <cell r="D27">
            <v>-49500000</v>
          </cell>
        </row>
        <row r="32">
          <cell r="C32">
            <v>100000000</v>
          </cell>
          <cell r="D32">
            <v>180000000</v>
          </cell>
          <cell r="E32">
            <v>180000000</v>
          </cell>
          <cell r="F32">
            <v>180000000</v>
          </cell>
        </row>
        <row r="39">
          <cell r="C39">
            <v>100000000</v>
          </cell>
          <cell r="D39">
            <v>540666920</v>
          </cell>
          <cell r="E39">
            <v>540666920</v>
          </cell>
          <cell r="F39">
            <v>0</v>
          </cell>
        </row>
        <row r="46">
          <cell r="C46">
            <v>20000000</v>
          </cell>
          <cell r="E46">
            <v>830750000</v>
          </cell>
          <cell r="F46">
            <v>786500000</v>
          </cell>
        </row>
        <row r="55">
          <cell r="F55">
            <v>70000000</v>
          </cell>
        </row>
        <row r="59">
          <cell r="C59">
            <v>52800000</v>
          </cell>
        </row>
        <row r="61">
          <cell r="E61">
            <v>52800000</v>
          </cell>
        </row>
        <row r="63">
          <cell r="B63">
            <v>31540000</v>
          </cell>
        </row>
        <row r="65">
          <cell r="B65">
            <v>39600000</v>
          </cell>
        </row>
      </sheetData>
      <sheetData sheetId="4">
        <row r="34">
          <cell r="B34">
            <v>724950000</v>
          </cell>
          <cell r="C34">
            <v>597750000</v>
          </cell>
          <cell r="D34">
            <v>479600000</v>
          </cell>
          <cell r="E34">
            <v>389400000</v>
          </cell>
        </row>
      </sheetData>
      <sheetData sheetId="5"/>
      <sheetData sheetId="6"/>
      <sheetData sheetId="7">
        <row r="11">
          <cell r="B11">
            <v>-261594341.58036113</v>
          </cell>
          <cell r="C11">
            <v>-261594341.58036113</v>
          </cell>
          <cell r="D11">
            <v>-261594341.58036113</v>
          </cell>
          <cell r="E11">
            <v>-261594341.58036113</v>
          </cell>
        </row>
        <row r="24">
          <cell r="B24">
            <v>-380537690</v>
          </cell>
          <cell r="C24">
            <v>-657800149</v>
          </cell>
          <cell r="D24">
            <v>-1043293001</v>
          </cell>
          <cell r="E24">
            <v>-971949618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Gjaldskrá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inbýlish "/>
      <sheetName val="Tvíb og raðh"/>
      <sheetName val="Fjölbýli "/>
      <sheetName val="Atvinnuhús"/>
      <sheetName val="Umföllun"/>
      <sheetName val="Stöðuleyfi"/>
      <sheetName val="Úttektir"/>
      <sheetName val="Frístunda- og gripahús"/>
      <sheetName val="Eignaskiptasamningar"/>
      <sheetName val="Moldar typpur"/>
      <sheetName val="Ljósr. og plottun"/>
      <sheetName val="Skipulags og framkvæmdgjöld 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CF89-9130-4A6A-8983-FE8FD153BE62}">
  <sheetPr>
    <tabColor theme="9"/>
  </sheetPr>
  <dimension ref="A1:L87"/>
  <sheetViews>
    <sheetView tabSelected="1" zoomScale="110" zoomScaleNormal="110" workbookViewId="0">
      <pane ySplit="5" topLeftCell="A6" activePane="bottomLeft" state="frozen"/>
      <selection pane="bottomLeft" activeCell="J79" sqref="J79:J80"/>
    </sheetView>
  </sheetViews>
  <sheetFormatPr defaultColWidth="9.140625" defaultRowHeight="12" x14ac:dyDescent="0.2"/>
  <cols>
    <col min="1" max="1" width="41.42578125" style="1" customWidth="1"/>
    <col min="2" max="2" width="16.85546875" style="1" customWidth="1"/>
    <col min="3" max="3" width="15.85546875" style="1" customWidth="1"/>
    <col min="4" max="4" width="15.7109375" style="1" customWidth="1"/>
    <col min="5" max="5" width="14.85546875" style="1" customWidth="1"/>
    <col min="6" max="6" width="16.5703125" style="1" customWidth="1"/>
    <col min="7" max="7" width="14.85546875" style="1" customWidth="1"/>
    <col min="8" max="8" width="15.85546875" style="1" customWidth="1"/>
    <col min="9" max="9" width="16.85546875" style="1" customWidth="1"/>
    <col min="10" max="10" width="13.140625" style="1" bestFit="1" customWidth="1"/>
    <col min="11" max="11" width="9.140625" style="1"/>
    <col min="12" max="12" width="13" style="1" customWidth="1"/>
    <col min="13" max="16384" width="9.140625" style="1"/>
  </cols>
  <sheetData>
    <row r="1" spans="1:9" x14ac:dyDescent="0.2">
      <c r="A1" s="54">
        <v>44867</v>
      </c>
      <c r="B1" s="13"/>
      <c r="C1" s="13"/>
      <c r="D1" s="13"/>
      <c r="E1" s="13"/>
      <c r="F1" s="13"/>
      <c r="G1" s="13"/>
      <c r="H1" s="13"/>
      <c r="I1" s="13"/>
    </row>
    <row r="2" spans="1:9" ht="26.25" customHeight="1" x14ac:dyDescent="0.2">
      <c r="A2" s="53" t="s">
        <v>69</v>
      </c>
      <c r="B2" s="52"/>
      <c r="C2" s="52"/>
      <c r="D2" s="52"/>
      <c r="E2" s="52"/>
      <c r="F2" s="52"/>
      <c r="G2" s="52"/>
      <c r="H2" s="52"/>
      <c r="I2" s="52"/>
    </row>
    <row r="3" spans="1:9" ht="17.25" customHeight="1" thickBot="1" x14ac:dyDescent="0.25">
      <c r="A3" s="51"/>
      <c r="B3" s="10"/>
      <c r="C3" s="10"/>
      <c r="D3" s="10"/>
      <c r="E3" s="10"/>
      <c r="F3" s="10"/>
      <c r="G3" s="10"/>
      <c r="H3" s="10"/>
      <c r="I3" s="10"/>
    </row>
    <row r="4" spans="1:9" ht="34.5" customHeight="1" thickBot="1" x14ac:dyDescent="0.25">
      <c r="A4" s="50"/>
      <c r="B4" s="49" t="s">
        <v>68</v>
      </c>
      <c r="C4" s="48"/>
      <c r="D4" s="49" t="s">
        <v>67</v>
      </c>
      <c r="E4" s="48"/>
      <c r="F4" s="49" t="s">
        <v>66</v>
      </c>
      <c r="G4" s="48"/>
      <c r="H4" s="49" t="s">
        <v>65</v>
      </c>
      <c r="I4" s="48"/>
    </row>
    <row r="5" spans="1:9" ht="18.75" customHeight="1" thickBot="1" x14ac:dyDescent="0.25">
      <c r="A5" s="47" t="s">
        <v>64</v>
      </c>
      <c r="B5" s="46" t="s">
        <v>63</v>
      </c>
      <c r="C5" s="45" t="s">
        <v>62</v>
      </c>
      <c r="D5" s="46" t="s">
        <v>63</v>
      </c>
      <c r="E5" s="45" t="s">
        <v>62</v>
      </c>
      <c r="F5" s="46" t="s">
        <v>63</v>
      </c>
      <c r="G5" s="45" t="s">
        <v>62</v>
      </c>
      <c r="H5" s="46" t="s">
        <v>63</v>
      </c>
      <c r="I5" s="45" t="s">
        <v>62</v>
      </c>
    </row>
    <row r="6" spans="1:9" s="2" customFormat="1" x14ac:dyDescent="0.25">
      <c r="A6" s="23" t="s">
        <v>61</v>
      </c>
      <c r="B6" s="38">
        <v>90000000</v>
      </c>
      <c r="C6" s="38">
        <v>13500000</v>
      </c>
      <c r="D6" s="38">
        <f>B6</f>
        <v>90000000</v>
      </c>
      <c r="E6" s="38">
        <f>C6</f>
        <v>13500000</v>
      </c>
      <c r="F6" s="38">
        <f>D6</f>
        <v>90000000</v>
      </c>
      <c r="G6" s="38">
        <f>E6</f>
        <v>13500000</v>
      </c>
      <c r="H6" s="38">
        <v>90000000</v>
      </c>
      <c r="I6" s="38">
        <v>13500000</v>
      </c>
    </row>
    <row r="7" spans="1:9" s="2" customFormat="1" x14ac:dyDescent="0.25">
      <c r="A7" s="35" t="s">
        <v>60</v>
      </c>
      <c r="B7" s="27">
        <f>(('[1]Nýframkvæmdir götur'!B34+'[1]Nýframkvæmdir götur'!C34+'[1]Nýframkvæmdir götur'!D34+'[1]Nýframkvæmdir götur'!E34)/4)*[1]Forsendur!$B$73+2210449041-2170094202</f>
        <v>588279839</v>
      </c>
      <c r="C7" s="27"/>
      <c r="D7" s="27">
        <f>588279839+1976893873-2298254088</f>
        <v>266919624</v>
      </c>
      <c r="E7" s="27"/>
      <c r="F7" s="27">
        <f>588279839+1055698332-1327558548</f>
        <v>316419623</v>
      </c>
      <c r="G7" s="27"/>
      <c r="H7" s="27">
        <f>588279839+1088998767-917955757</f>
        <v>759322849</v>
      </c>
      <c r="I7" s="43"/>
    </row>
    <row r="8" spans="1:9" s="2" customFormat="1" x14ac:dyDescent="0.25">
      <c r="A8" s="25" t="s">
        <v>59</v>
      </c>
      <c r="B8" s="44"/>
      <c r="C8" s="44"/>
      <c r="D8" s="44"/>
      <c r="E8" s="44"/>
      <c r="F8" s="44"/>
      <c r="G8" s="44"/>
      <c r="H8" s="44"/>
      <c r="I8" s="44"/>
    </row>
    <row r="9" spans="1:9" s="2" customFormat="1" x14ac:dyDescent="0.25">
      <c r="A9" s="24" t="s">
        <v>58</v>
      </c>
      <c r="B9" s="43">
        <v>30000000</v>
      </c>
      <c r="C9" s="26">
        <v>3000000</v>
      </c>
      <c r="D9" s="43">
        <f>B9</f>
        <v>30000000</v>
      </c>
      <c r="E9" s="26">
        <v>3000000</v>
      </c>
      <c r="F9" s="43">
        <f>D9</f>
        <v>30000000</v>
      </c>
      <c r="G9" s="26">
        <v>3000000</v>
      </c>
      <c r="H9" s="43">
        <v>30000000</v>
      </c>
      <c r="I9" s="26">
        <v>3000000</v>
      </c>
    </row>
    <row r="10" spans="1:9" ht="39.75" customHeight="1" x14ac:dyDescent="0.2">
      <c r="A10" s="23" t="s">
        <v>57</v>
      </c>
      <c r="B10" s="22">
        <v>40000000</v>
      </c>
      <c r="C10" s="22"/>
      <c r="D10" s="22">
        <v>70000000</v>
      </c>
      <c r="E10" s="22"/>
      <c r="F10" s="22">
        <v>70000000</v>
      </c>
      <c r="G10" s="22"/>
      <c r="H10" s="22"/>
      <c r="I10" s="22"/>
    </row>
    <row r="11" spans="1:9" ht="23.25" customHeight="1" x14ac:dyDescent="0.2">
      <c r="A11" s="23" t="s">
        <v>56</v>
      </c>
      <c r="B11" s="22">
        <v>6000000</v>
      </c>
      <c r="C11" s="22">
        <v>1500000</v>
      </c>
      <c r="D11" s="22">
        <f>B11</f>
        <v>6000000</v>
      </c>
      <c r="E11" s="22">
        <f>C11</f>
        <v>1500000</v>
      </c>
      <c r="F11" s="22">
        <f>D11</f>
        <v>6000000</v>
      </c>
      <c r="G11" s="22">
        <f>E11</f>
        <v>1500000</v>
      </c>
      <c r="H11" s="22">
        <v>6000000</v>
      </c>
      <c r="I11" s="22">
        <v>1500000</v>
      </c>
    </row>
    <row r="12" spans="1:9" x14ac:dyDescent="0.2">
      <c r="A12" s="23" t="s">
        <v>55</v>
      </c>
      <c r="B12" s="22">
        <v>20000000</v>
      </c>
      <c r="C12" s="22"/>
      <c r="D12" s="22">
        <v>20000000</v>
      </c>
      <c r="E12" s="22"/>
      <c r="F12" s="22">
        <v>20000000</v>
      </c>
      <c r="G12" s="22"/>
      <c r="H12" s="22">
        <v>20000000</v>
      </c>
      <c r="I12" s="22"/>
    </row>
    <row r="13" spans="1:9" x14ac:dyDescent="0.2">
      <c r="A13" s="23" t="s">
        <v>54</v>
      </c>
      <c r="B13" s="22">
        <v>4000000</v>
      </c>
      <c r="C13" s="22"/>
      <c r="D13" s="22">
        <v>4000000</v>
      </c>
      <c r="E13" s="22"/>
      <c r="F13" s="22">
        <v>4000000</v>
      </c>
      <c r="G13" s="22"/>
      <c r="H13" s="22">
        <v>4000000</v>
      </c>
      <c r="I13" s="22"/>
    </row>
    <row r="14" spans="1:9" x14ac:dyDescent="0.2">
      <c r="A14" s="23" t="s">
        <v>53</v>
      </c>
      <c r="B14" s="22"/>
      <c r="C14" s="22">
        <v>2000000</v>
      </c>
      <c r="D14" s="22"/>
      <c r="E14" s="22">
        <v>2000000</v>
      </c>
      <c r="F14" s="22"/>
      <c r="G14" s="22">
        <v>2000000</v>
      </c>
      <c r="H14" s="22"/>
      <c r="I14" s="22">
        <v>2000000</v>
      </c>
    </row>
    <row r="15" spans="1:9" x14ac:dyDescent="0.2">
      <c r="A15" s="23" t="s">
        <v>52</v>
      </c>
      <c r="B15" s="22"/>
      <c r="C15" s="22">
        <v>3400000</v>
      </c>
      <c r="D15" s="22"/>
      <c r="E15" s="22">
        <v>3400000</v>
      </c>
      <c r="F15" s="22"/>
      <c r="G15" s="22">
        <v>3400000</v>
      </c>
      <c r="H15" s="22"/>
      <c r="I15" s="22">
        <v>3400000</v>
      </c>
    </row>
    <row r="16" spans="1:9" ht="16.5" customHeight="1" x14ac:dyDescent="0.2">
      <c r="A16" s="23" t="s">
        <v>51</v>
      </c>
      <c r="B16" s="22">
        <v>18750000</v>
      </c>
      <c r="C16" s="22">
        <v>6250000</v>
      </c>
      <c r="D16" s="22">
        <v>18750000</v>
      </c>
      <c r="E16" s="22">
        <v>6250000</v>
      </c>
      <c r="F16" s="22"/>
      <c r="G16" s="22"/>
      <c r="H16" s="22"/>
      <c r="I16" s="22"/>
    </row>
    <row r="17" spans="1:9" ht="16.5" customHeight="1" x14ac:dyDescent="0.2">
      <c r="A17" s="23" t="s">
        <v>50</v>
      </c>
      <c r="B17" s="22">
        <v>18750000</v>
      </c>
      <c r="C17" s="22">
        <v>6250000</v>
      </c>
      <c r="D17" s="22">
        <v>18750000</v>
      </c>
      <c r="E17" s="22">
        <v>6250000</v>
      </c>
      <c r="F17" s="22"/>
      <c r="G17" s="22"/>
      <c r="H17" s="22"/>
      <c r="I17" s="22"/>
    </row>
    <row r="18" spans="1:9" ht="21" customHeight="1" x14ac:dyDescent="0.2">
      <c r="A18" s="23" t="s">
        <v>49</v>
      </c>
      <c r="B18" s="22"/>
      <c r="C18" s="22">
        <v>15000000</v>
      </c>
      <c r="D18" s="22"/>
      <c r="E18" s="22">
        <v>15000000</v>
      </c>
      <c r="F18" s="22"/>
      <c r="G18" s="22">
        <v>15000000</v>
      </c>
      <c r="H18" s="22"/>
      <c r="I18" s="22">
        <v>15000000</v>
      </c>
    </row>
    <row r="19" spans="1:9" ht="15" customHeight="1" thickBot="1" x14ac:dyDescent="0.25">
      <c r="A19" s="23" t="s">
        <v>48</v>
      </c>
      <c r="B19" s="22"/>
      <c r="C19" s="22">
        <v>10000000</v>
      </c>
      <c r="D19" s="22"/>
      <c r="E19" s="22">
        <v>10000000</v>
      </c>
      <c r="F19" s="22"/>
      <c r="G19" s="22">
        <v>10000000</v>
      </c>
      <c r="H19" s="22"/>
      <c r="I19" s="22">
        <v>10000000</v>
      </c>
    </row>
    <row r="20" spans="1:9" ht="12.75" thickBot="1" x14ac:dyDescent="0.25">
      <c r="A20" s="21" t="s">
        <v>5</v>
      </c>
      <c r="B20" s="20">
        <f>SUM(B6:B19)</f>
        <v>815779839</v>
      </c>
      <c r="C20" s="20">
        <f>SUM(C6:C19)</f>
        <v>60900000</v>
      </c>
      <c r="D20" s="20">
        <f>SUM(D6:D19)</f>
        <v>524419624</v>
      </c>
      <c r="E20" s="20">
        <f>SUM(E6:E19)</f>
        <v>60900000</v>
      </c>
      <c r="F20" s="20">
        <f>SUM(F6:F19)</f>
        <v>536419623</v>
      </c>
      <c r="G20" s="20">
        <f>SUM(G6:G19)</f>
        <v>48400000</v>
      </c>
      <c r="H20" s="20">
        <f>SUM(H6:H19)</f>
        <v>909322849</v>
      </c>
      <c r="I20" s="20">
        <f>SUM(I6:I19)</f>
        <v>48400000</v>
      </c>
    </row>
    <row r="21" spans="1:9" x14ac:dyDescent="0.2">
      <c r="A21" s="23"/>
      <c r="B21" s="38"/>
      <c r="C21" s="38"/>
      <c r="D21" s="38"/>
      <c r="E21" s="38"/>
      <c r="F21" s="38"/>
      <c r="G21" s="38"/>
      <c r="H21" s="38"/>
      <c r="I21" s="38"/>
    </row>
    <row r="22" spans="1:9" x14ac:dyDescent="0.2">
      <c r="A22" s="28" t="s">
        <v>47</v>
      </c>
      <c r="B22" s="22"/>
      <c r="C22" s="22"/>
      <c r="D22" s="22"/>
      <c r="E22" s="22"/>
      <c r="F22" s="22"/>
      <c r="G22" s="22"/>
      <c r="H22" s="22"/>
      <c r="I22" s="22"/>
    </row>
    <row r="23" spans="1:9" s="2" customFormat="1" x14ac:dyDescent="0.25">
      <c r="A23" s="24" t="s">
        <v>46</v>
      </c>
      <c r="B23" s="27">
        <f>'[1]Fasteignir '!C46</f>
        <v>20000000</v>
      </c>
      <c r="C23" s="27"/>
      <c r="D23" s="27"/>
      <c r="E23" s="27"/>
      <c r="F23" s="27">
        <f>'[1]Fasteignir '!E46</f>
        <v>830750000</v>
      </c>
      <c r="G23" s="27"/>
      <c r="H23" s="27">
        <f>'[1]Fasteignir '!F46</f>
        <v>786500000</v>
      </c>
      <c r="I23" s="22"/>
    </row>
    <row r="24" spans="1:9" ht="16.5" customHeight="1" x14ac:dyDescent="0.2">
      <c r="A24" s="24" t="s">
        <v>45</v>
      </c>
      <c r="B24" s="27">
        <f>'[1]Fasteignir '!C32</f>
        <v>100000000</v>
      </c>
      <c r="C24" s="27"/>
      <c r="D24" s="27">
        <f>'[1]Fasteignir '!D32</f>
        <v>180000000</v>
      </c>
      <c r="E24" s="27"/>
      <c r="F24" s="27">
        <f>'[1]Fasteignir '!E32</f>
        <v>180000000</v>
      </c>
      <c r="G24" s="22"/>
      <c r="H24" s="27">
        <f>'[1]Fasteignir '!F32</f>
        <v>180000000</v>
      </c>
      <c r="I24" s="22"/>
    </row>
    <row r="25" spans="1:9" ht="19.5" customHeight="1" x14ac:dyDescent="0.2">
      <c r="A25" s="23" t="s">
        <v>44</v>
      </c>
      <c r="B25" s="22">
        <f>'[1]Fasteignir '!B27*'[1]Verkefni inn eða úti'!B23</f>
        <v>0</v>
      </c>
      <c r="C25" s="22"/>
      <c r="D25" s="22">
        <f>'[1]Fasteignir '!D27*'[1]Verkefni inn eða úti'!B23</f>
        <v>0</v>
      </c>
      <c r="E25" s="22"/>
      <c r="F25" s="22"/>
      <c r="G25" s="22"/>
      <c r="H25" s="22"/>
      <c r="I25" s="22"/>
    </row>
    <row r="26" spans="1:9" ht="19.5" customHeight="1" thickBot="1" x14ac:dyDescent="0.25">
      <c r="A26" s="23" t="s">
        <v>43</v>
      </c>
      <c r="B26" s="22">
        <f>100000000*'[1]Verkefni inn eða úti'!B24</f>
        <v>0</v>
      </c>
      <c r="C26" s="22"/>
      <c r="D26" s="22"/>
      <c r="E26" s="22"/>
      <c r="F26" s="22"/>
      <c r="G26" s="22"/>
      <c r="H26" s="22"/>
      <c r="I26" s="22"/>
    </row>
    <row r="27" spans="1:9" ht="12.75" thickBot="1" x14ac:dyDescent="0.25">
      <c r="A27" s="21" t="s">
        <v>34</v>
      </c>
      <c r="B27" s="20">
        <f>SUM(B23:B26)</f>
        <v>120000000</v>
      </c>
      <c r="C27" s="20">
        <f>SUM(C23:C25)</f>
        <v>0</v>
      </c>
      <c r="D27" s="20">
        <f>SUM(D23:D26)</f>
        <v>180000000</v>
      </c>
      <c r="E27" s="20">
        <f>SUM(E23:E25)</f>
        <v>0</v>
      </c>
      <c r="F27" s="20">
        <f>SUM(F23:F25)</f>
        <v>1010750000</v>
      </c>
      <c r="G27" s="20">
        <f>SUM(G23:G25)</f>
        <v>0</v>
      </c>
      <c r="H27" s="20">
        <f>SUM(H23:H25)</f>
        <v>966500000</v>
      </c>
      <c r="I27" s="20">
        <f>SUM(I23:I25)</f>
        <v>0</v>
      </c>
    </row>
    <row r="28" spans="1:9" x14ac:dyDescent="0.2">
      <c r="A28" s="4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8" t="s">
        <v>42</v>
      </c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23" t="s">
        <v>41</v>
      </c>
      <c r="B30" s="22">
        <f>'[1]Fasteignir '!C15</f>
        <v>1280000000</v>
      </c>
      <c r="C30" s="22"/>
      <c r="D30" s="22">
        <f>'[1]Fasteignir '!D15</f>
        <v>840000000</v>
      </c>
      <c r="E30" s="22"/>
      <c r="F30" s="22"/>
      <c r="G30" s="22"/>
      <c r="H30" s="22"/>
      <c r="I30" s="22"/>
    </row>
    <row r="31" spans="1:9" x14ac:dyDescent="0.2">
      <c r="A31" s="23" t="s">
        <v>40</v>
      </c>
      <c r="B31" s="22">
        <f>-(1-1/1.24)*B30</f>
        <v>-247741935.48387089</v>
      </c>
      <c r="C31" s="22"/>
      <c r="D31" s="22">
        <f>-(1-1/1.24)*D30</f>
        <v>-162580645.16129026</v>
      </c>
      <c r="E31" s="22"/>
      <c r="F31" s="22"/>
      <c r="G31" s="22"/>
      <c r="H31" s="22"/>
      <c r="I31" s="22"/>
    </row>
    <row r="32" spans="1:9" x14ac:dyDescent="0.2">
      <c r="A32" s="23"/>
      <c r="B32" s="22"/>
      <c r="C32" s="22"/>
      <c r="D32" s="22"/>
      <c r="E32" s="22"/>
      <c r="F32" s="22"/>
      <c r="G32" s="22"/>
      <c r="H32" s="22"/>
      <c r="I32" s="22"/>
    </row>
    <row r="33" spans="1:9" x14ac:dyDescent="0.2">
      <c r="A33" s="24" t="s">
        <v>39</v>
      </c>
      <c r="B33" s="27">
        <f>'[1]Fasteignir '!C22</f>
        <v>401833333.33333331</v>
      </c>
      <c r="C33" s="27"/>
      <c r="D33" s="27">
        <f>'[1]Fasteignir '!D22</f>
        <v>871166666.66666663</v>
      </c>
      <c r="E33" s="22"/>
      <c r="F33" s="22"/>
      <c r="G33" s="22"/>
      <c r="H33" s="22"/>
      <c r="I33" s="22"/>
    </row>
    <row r="34" spans="1:9" x14ac:dyDescent="0.2">
      <c r="A34" s="24" t="s">
        <v>37</v>
      </c>
      <c r="B34" s="27">
        <f>-(1-1/1.25)*B33</f>
        <v>-80366666.666666642</v>
      </c>
      <c r="C34" s="27"/>
      <c r="D34" s="27">
        <f>-(1-1/1.25)*D33</f>
        <v>-174233333.33333328</v>
      </c>
      <c r="E34" s="22"/>
      <c r="F34" s="22"/>
      <c r="G34" s="22"/>
      <c r="H34" s="22"/>
      <c r="I34" s="22"/>
    </row>
    <row r="35" spans="1:9" ht="11.25" customHeight="1" x14ac:dyDescent="0.2">
      <c r="A35" s="23"/>
      <c r="B35" s="22"/>
      <c r="C35" s="22"/>
      <c r="D35" s="22"/>
      <c r="E35" s="22"/>
      <c r="F35" s="22"/>
      <c r="G35" s="22"/>
      <c r="H35" s="22"/>
      <c r="I35" s="22"/>
    </row>
    <row r="36" spans="1:9" x14ac:dyDescent="0.2">
      <c r="A36" s="24" t="s">
        <v>38</v>
      </c>
      <c r="B36" s="22">
        <f>'[1]Fasteignir '!C39*'[1]Verkefni inn eða úti'!B34</f>
        <v>100000000</v>
      </c>
      <c r="C36" s="22"/>
      <c r="D36" s="22">
        <f>'[1]Fasteignir '!D39*'[1]Verkefni inn eða úti'!B34</f>
        <v>540666920</v>
      </c>
      <c r="E36" s="22"/>
      <c r="F36" s="27">
        <f>'[1]Fasteignir '!E39*'[1]Verkefni inn eða úti'!B34</f>
        <v>540666920</v>
      </c>
      <c r="G36" s="27"/>
      <c r="H36" s="27">
        <f>'[1]Fasteignir '!F39*'[1]Verkefni inn eða úti'!B34</f>
        <v>0</v>
      </c>
      <c r="I36" s="22"/>
    </row>
    <row r="37" spans="1:9" x14ac:dyDescent="0.2">
      <c r="A37" s="40" t="s">
        <v>37</v>
      </c>
      <c r="B37" s="22">
        <f>-(B36-B36/1.24)</f>
        <v>-19354838.709677413</v>
      </c>
      <c r="C37" s="22"/>
      <c r="D37" s="22">
        <f>-(D36-D36/1.24)</f>
        <v>-104645210.32258064</v>
      </c>
      <c r="E37" s="22"/>
      <c r="F37" s="22">
        <f>-(F36-F36/1.24)</f>
        <v>-104645210.32258064</v>
      </c>
      <c r="G37" s="27"/>
      <c r="H37" s="22">
        <f>-(H36-H36/1.24)</f>
        <v>0</v>
      </c>
      <c r="I37" s="22"/>
    </row>
    <row r="38" spans="1:9" x14ac:dyDescent="0.2">
      <c r="A38" s="42"/>
      <c r="B38" s="22"/>
      <c r="C38" s="22"/>
      <c r="D38" s="22"/>
      <c r="E38" s="22"/>
      <c r="F38" s="22"/>
      <c r="G38" s="22"/>
      <c r="H38" s="41"/>
      <c r="I38" s="22"/>
    </row>
    <row r="39" spans="1:9" x14ac:dyDescent="0.2">
      <c r="A39" s="40" t="s">
        <v>36</v>
      </c>
      <c r="B39" s="27"/>
      <c r="C39" s="27"/>
      <c r="D39" s="27"/>
      <c r="E39" s="27"/>
      <c r="F39" s="27"/>
      <c r="G39" s="27"/>
      <c r="H39" s="27">
        <f>'[1]Verkefni inn eða úti'!B37*'[1]Fasteignir '!F55</f>
        <v>70000000</v>
      </c>
      <c r="I39" s="22"/>
    </row>
    <row r="40" spans="1:9" ht="12.75" thickBot="1" x14ac:dyDescent="0.25">
      <c r="A40" s="40" t="s">
        <v>35</v>
      </c>
      <c r="B40" s="27"/>
      <c r="C40" s="27"/>
      <c r="D40" s="27"/>
      <c r="E40" s="27"/>
      <c r="G40" s="27"/>
      <c r="H40" s="27">
        <f>-(1-1/1.24)*H39</f>
        <v>-13548387.096774189</v>
      </c>
      <c r="I40" s="22"/>
    </row>
    <row r="41" spans="1:9" ht="12.75" thickBot="1" x14ac:dyDescent="0.25">
      <c r="A41" s="21" t="s">
        <v>34</v>
      </c>
      <c r="B41" s="20">
        <f>SUM(B30:B40)</f>
        <v>1434369892.4731183</v>
      </c>
      <c r="C41" s="20">
        <f>SUM(C30:C37)</f>
        <v>0</v>
      </c>
      <c r="D41" s="20">
        <f>SUM(D30:D40)</f>
        <v>1810374397.8494625</v>
      </c>
      <c r="E41" s="20">
        <f>SUM(E30:E40)</f>
        <v>0</v>
      </c>
      <c r="F41" s="20">
        <f>SUM(F30:F40)</f>
        <v>436021709.67741936</v>
      </c>
      <c r="G41" s="20">
        <f>SUM(G30:G40)</f>
        <v>0</v>
      </c>
      <c r="H41" s="20">
        <f>SUM(H30:H40)</f>
        <v>56451612.903225809</v>
      </c>
      <c r="I41" s="20">
        <f>SUM(I30:I40)</f>
        <v>0</v>
      </c>
    </row>
    <row r="42" spans="1:9" x14ac:dyDescent="0.2">
      <c r="A42" s="39"/>
      <c r="B42" s="38"/>
      <c r="C42" s="38"/>
      <c r="D42" s="38"/>
      <c r="E42" s="38"/>
      <c r="F42" s="38"/>
      <c r="G42" s="38"/>
      <c r="H42" s="38"/>
      <c r="I42" s="38"/>
    </row>
    <row r="43" spans="1:9" x14ac:dyDescent="0.2">
      <c r="A43" s="28" t="s">
        <v>33</v>
      </c>
      <c r="B43" s="22"/>
      <c r="C43" s="22"/>
      <c r="D43" s="22"/>
      <c r="E43" s="22"/>
      <c r="F43" s="22"/>
      <c r="G43" s="22"/>
      <c r="H43" s="22"/>
      <c r="I43" s="22"/>
    </row>
    <row r="44" spans="1:9" x14ac:dyDescent="0.2">
      <c r="A44" s="23" t="s">
        <v>32</v>
      </c>
      <c r="B44" s="37"/>
      <c r="C44" s="36">
        <v>40000000</v>
      </c>
      <c r="D44" s="37"/>
      <c r="E44" s="36"/>
      <c r="F44" s="37"/>
      <c r="G44" s="36"/>
      <c r="H44" s="37"/>
      <c r="I44" s="36"/>
    </row>
    <row r="45" spans="1:9" x14ac:dyDescent="0.2">
      <c r="A45" s="23" t="s">
        <v>31</v>
      </c>
      <c r="B45" s="22"/>
      <c r="C45" s="22">
        <v>150000000</v>
      </c>
      <c r="D45" s="22"/>
      <c r="E45" s="22">
        <v>150000000</v>
      </c>
      <c r="F45" s="22"/>
      <c r="G45" s="22">
        <v>150000000</v>
      </c>
      <c r="H45" s="22"/>
      <c r="I45" s="22">
        <f>G45</f>
        <v>150000000</v>
      </c>
    </row>
    <row r="46" spans="1:9" x14ac:dyDescent="0.2">
      <c r="A46" s="35" t="s">
        <v>30</v>
      </c>
      <c r="B46" s="22"/>
      <c r="C46" s="22">
        <v>60000000</v>
      </c>
      <c r="D46" s="22"/>
      <c r="E46" s="22">
        <v>60000000</v>
      </c>
      <c r="F46" s="22"/>
      <c r="G46" s="22"/>
      <c r="H46" s="22"/>
      <c r="I46" s="22"/>
    </row>
    <row r="47" spans="1:9" ht="24" x14ac:dyDescent="0.2">
      <c r="A47" s="23" t="s">
        <v>29</v>
      </c>
      <c r="B47" s="22"/>
      <c r="C47" s="22">
        <v>10000000</v>
      </c>
      <c r="D47" s="22"/>
      <c r="E47" s="22">
        <v>10000000</v>
      </c>
      <c r="F47" s="22"/>
      <c r="G47" s="22">
        <v>10000000</v>
      </c>
      <c r="H47" s="22"/>
      <c r="I47" s="22">
        <f>G47</f>
        <v>10000000</v>
      </c>
    </row>
    <row r="48" spans="1:9" ht="12.75" thickBot="1" x14ac:dyDescent="0.25">
      <c r="A48" s="34" t="s">
        <v>28</v>
      </c>
      <c r="B48" s="33"/>
      <c r="C48" s="33">
        <v>5000000</v>
      </c>
      <c r="D48" s="33"/>
      <c r="E48" s="33">
        <v>5000000</v>
      </c>
      <c r="F48" s="33"/>
      <c r="G48" s="33">
        <v>5000000</v>
      </c>
      <c r="H48" s="33"/>
      <c r="I48" s="33">
        <f>G48</f>
        <v>5000000</v>
      </c>
    </row>
    <row r="49" spans="1:9" ht="12.75" thickBot="1" x14ac:dyDescent="0.25">
      <c r="A49" s="21" t="s">
        <v>5</v>
      </c>
      <c r="B49" s="20">
        <f>SUM(B44:B48)</f>
        <v>0</v>
      </c>
      <c r="C49" s="20">
        <f>SUM(C44:C48)</f>
        <v>265000000</v>
      </c>
      <c r="D49" s="20">
        <f>SUM(D44:D48)</f>
        <v>0</v>
      </c>
      <c r="E49" s="20">
        <f>SUM(E44:E48)</f>
        <v>225000000</v>
      </c>
      <c r="F49" s="20">
        <f>SUM(F44:F48)</f>
        <v>0</v>
      </c>
      <c r="G49" s="20">
        <f>SUM(G44:G48)</f>
        <v>165000000</v>
      </c>
      <c r="H49" s="20">
        <f>SUM(H44:H48)</f>
        <v>0</v>
      </c>
      <c r="I49" s="20">
        <f>SUM(I44:I48)</f>
        <v>165000000</v>
      </c>
    </row>
    <row r="50" spans="1:9" x14ac:dyDescent="0.2">
      <c r="A50" s="32"/>
      <c r="B50" s="31"/>
      <c r="C50" s="31"/>
      <c r="D50" s="31"/>
      <c r="E50" s="31"/>
      <c r="F50" s="31"/>
      <c r="G50" s="31"/>
      <c r="H50" s="31"/>
      <c r="I50" s="31"/>
    </row>
    <row r="51" spans="1:9" x14ac:dyDescent="0.2">
      <c r="A51" s="28" t="s">
        <v>27</v>
      </c>
      <c r="B51" s="17"/>
      <c r="C51" s="17"/>
      <c r="D51" s="17"/>
      <c r="E51" s="17"/>
      <c r="F51" s="17"/>
      <c r="G51" s="17"/>
      <c r="H51" s="17"/>
      <c r="I51" s="17"/>
    </row>
    <row r="52" spans="1:9" x14ac:dyDescent="0.2">
      <c r="A52" s="23" t="s">
        <v>26</v>
      </c>
      <c r="B52" s="22">
        <f>'[1]Fasteignir '!B63</f>
        <v>31540000</v>
      </c>
      <c r="C52" s="17"/>
      <c r="D52" s="17"/>
      <c r="E52" s="17"/>
      <c r="F52" s="17"/>
      <c r="G52" s="17"/>
      <c r="H52" s="17"/>
      <c r="I52" s="17"/>
    </row>
    <row r="53" spans="1:9" x14ac:dyDescent="0.2">
      <c r="A53" s="23" t="s">
        <v>25</v>
      </c>
      <c r="B53" s="22">
        <f>'[1]Fasteignir '!C59</f>
        <v>52800000</v>
      </c>
      <c r="C53" s="17"/>
      <c r="D53" s="17"/>
      <c r="E53" s="17"/>
      <c r="F53" s="22">
        <f>'[1]Fasteignir '!E61</f>
        <v>52800000</v>
      </c>
      <c r="G53" s="17"/>
      <c r="H53" s="17"/>
      <c r="I53" s="17"/>
    </row>
    <row r="54" spans="1:9" x14ac:dyDescent="0.2">
      <c r="A54" s="23" t="s">
        <v>24</v>
      </c>
      <c r="B54" s="22">
        <f>'[1]Fasteignir '!B65</f>
        <v>39600000</v>
      </c>
      <c r="C54" s="17"/>
      <c r="D54" s="17"/>
      <c r="E54" s="17"/>
      <c r="F54" s="17"/>
      <c r="G54" s="17"/>
      <c r="H54" s="17"/>
      <c r="I54" s="17"/>
    </row>
    <row r="55" spans="1:9" x14ac:dyDescent="0.2">
      <c r="A55" s="23"/>
      <c r="B55" s="17"/>
      <c r="C55" s="17"/>
      <c r="D55" s="17"/>
      <c r="E55" s="17"/>
      <c r="F55" s="17"/>
      <c r="G55" s="17"/>
      <c r="H55" s="17"/>
      <c r="I55" s="17"/>
    </row>
    <row r="56" spans="1:9" ht="12.75" thickBot="1" x14ac:dyDescent="0.25">
      <c r="A56" s="30" t="s">
        <v>5</v>
      </c>
      <c r="B56" s="29">
        <f>SUM(B52:B55)</f>
        <v>123940000</v>
      </c>
      <c r="C56" s="29">
        <f>SUM(C52:C55)</f>
        <v>0</v>
      </c>
      <c r="D56" s="29">
        <f>SUM(D52:D55)</f>
        <v>0</v>
      </c>
      <c r="E56" s="29">
        <f>SUM(E52:E55)</f>
        <v>0</v>
      </c>
      <c r="F56" s="29">
        <f>SUM(F52:F55)</f>
        <v>52800000</v>
      </c>
      <c r="G56" s="29">
        <f>SUM(G52:G55)</f>
        <v>0</v>
      </c>
      <c r="H56" s="29">
        <f>SUM(H52:H55)</f>
        <v>0</v>
      </c>
      <c r="I56" s="29">
        <f>SUM(I52:I55)</f>
        <v>0</v>
      </c>
    </row>
    <row r="57" spans="1:9" ht="12.75" thickTop="1" x14ac:dyDescent="0.2">
      <c r="A57" s="18"/>
      <c r="B57" s="17"/>
      <c r="C57" s="17"/>
      <c r="D57" s="17"/>
      <c r="E57" s="17"/>
      <c r="F57" s="17"/>
      <c r="G57" s="17"/>
      <c r="H57" s="17"/>
      <c r="I57" s="17"/>
    </row>
    <row r="58" spans="1:9" x14ac:dyDescent="0.2">
      <c r="A58" s="28" t="s">
        <v>6</v>
      </c>
      <c r="B58" s="17"/>
      <c r="C58" s="17"/>
      <c r="D58" s="17"/>
      <c r="E58" s="17"/>
      <c r="F58" s="17"/>
      <c r="G58" s="17"/>
      <c r="H58" s="17"/>
      <c r="I58" s="17"/>
    </row>
    <row r="59" spans="1:9" x14ac:dyDescent="0.2">
      <c r="A59" s="25" t="s">
        <v>23</v>
      </c>
      <c r="B59" s="17"/>
      <c r="C59" s="17"/>
      <c r="D59" s="17"/>
      <c r="E59" s="17"/>
      <c r="F59" s="17"/>
      <c r="G59" s="17"/>
      <c r="H59" s="17"/>
      <c r="I59" s="17"/>
    </row>
    <row r="60" spans="1:9" x14ac:dyDescent="0.2">
      <c r="A60" s="25" t="s">
        <v>22</v>
      </c>
      <c r="B60" s="17"/>
      <c r="C60" s="17"/>
      <c r="D60" s="17"/>
      <c r="E60" s="17"/>
      <c r="F60" s="17"/>
      <c r="G60" s="17"/>
      <c r="H60" s="17"/>
      <c r="I60" s="17"/>
    </row>
    <row r="61" spans="1:9" x14ac:dyDescent="0.2">
      <c r="A61" s="25" t="s">
        <v>21</v>
      </c>
      <c r="B61" s="17"/>
      <c r="C61" s="17"/>
      <c r="D61" s="17"/>
      <c r="E61" s="17"/>
      <c r="F61" s="17"/>
      <c r="G61" s="17"/>
      <c r="H61" s="17"/>
      <c r="I61" s="17"/>
    </row>
    <row r="62" spans="1:9" x14ac:dyDescent="0.2">
      <c r="A62" s="24" t="s">
        <v>20</v>
      </c>
      <c r="B62" s="27">
        <v>19897000</v>
      </c>
      <c r="C62" s="17"/>
      <c r="D62" s="17"/>
      <c r="E62" s="17"/>
      <c r="F62" s="17"/>
      <c r="G62" s="17"/>
      <c r="H62" s="17"/>
      <c r="I62" s="17"/>
    </row>
    <row r="63" spans="1:9" x14ac:dyDescent="0.2">
      <c r="A63" s="23" t="s">
        <v>19</v>
      </c>
      <c r="B63" s="22"/>
      <c r="C63" s="22"/>
      <c r="D63" s="22"/>
      <c r="E63" s="22"/>
      <c r="F63" s="22"/>
      <c r="G63" s="22"/>
      <c r="H63" s="22"/>
      <c r="I63" s="22"/>
    </row>
    <row r="64" spans="1:9" ht="15.75" customHeight="1" x14ac:dyDescent="0.2">
      <c r="A64" s="23" t="s">
        <v>18</v>
      </c>
      <c r="B64" s="22">
        <v>15000000</v>
      </c>
      <c r="C64" s="22">
        <v>15000000</v>
      </c>
      <c r="D64" s="22">
        <v>15000000</v>
      </c>
      <c r="E64" s="22">
        <v>15000000</v>
      </c>
      <c r="F64" s="22">
        <v>20000000</v>
      </c>
      <c r="G64" s="22">
        <v>20000000</v>
      </c>
      <c r="H64" s="22">
        <v>20000000</v>
      </c>
      <c r="I64" s="22">
        <v>20000000</v>
      </c>
    </row>
    <row r="65" spans="1:12" x14ac:dyDescent="0.2">
      <c r="A65" s="23" t="s">
        <v>17</v>
      </c>
      <c r="B65" s="22"/>
      <c r="C65" s="22">
        <v>15000000</v>
      </c>
      <c r="D65" s="22"/>
      <c r="E65" s="22">
        <v>15000000</v>
      </c>
      <c r="F65" s="22"/>
      <c r="G65" s="22">
        <v>15000000</v>
      </c>
      <c r="H65" s="22"/>
      <c r="I65" s="22">
        <v>15000000</v>
      </c>
    </row>
    <row r="66" spans="1:12" x14ac:dyDescent="0.2">
      <c r="A66" s="23" t="s">
        <v>16</v>
      </c>
      <c r="B66" s="22"/>
      <c r="C66" s="22"/>
      <c r="D66" s="22">
        <f>70000000*0.67</f>
        <v>46900000</v>
      </c>
      <c r="E66" s="22"/>
      <c r="F66" s="22"/>
      <c r="G66" s="22"/>
      <c r="H66" s="22">
        <f>75177421+3496502</f>
        <v>78673923</v>
      </c>
      <c r="I66" s="22"/>
    </row>
    <row r="67" spans="1:12" x14ac:dyDescent="0.2">
      <c r="A67" s="23" t="s">
        <v>15</v>
      </c>
      <c r="B67" s="22">
        <v>5000000</v>
      </c>
      <c r="C67" s="22"/>
      <c r="D67" s="22">
        <v>5000000</v>
      </c>
      <c r="E67" s="22"/>
      <c r="F67" s="22">
        <v>5000000</v>
      </c>
      <c r="G67" s="22"/>
      <c r="H67" s="22"/>
      <c r="I67" s="22"/>
    </row>
    <row r="68" spans="1:12" x14ac:dyDescent="0.2">
      <c r="A68" s="23" t="s">
        <v>14</v>
      </c>
      <c r="B68" s="22">
        <v>8000000</v>
      </c>
      <c r="C68" s="22"/>
      <c r="D68" s="22">
        <v>8000000</v>
      </c>
      <c r="E68" s="22"/>
      <c r="F68" s="22">
        <v>8000000</v>
      </c>
      <c r="G68" s="22"/>
      <c r="H68" s="22"/>
      <c r="I68" s="22"/>
    </row>
    <row r="69" spans="1:12" x14ac:dyDescent="0.2">
      <c r="A69" s="23" t="s">
        <v>13</v>
      </c>
      <c r="B69" s="26">
        <v>5000000</v>
      </c>
      <c r="C69" s="22"/>
      <c r="D69" s="22"/>
      <c r="E69" s="22"/>
      <c r="F69" s="22"/>
      <c r="G69" s="22"/>
      <c r="H69" s="22"/>
      <c r="I69" s="22"/>
    </row>
    <row r="70" spans="1:12" s="2" customFormat="1" ht="29.25" customHeight="1" x14ac:dyDescent="0.25">
      <c r="A70" s="23" t="s">
        <v>12</v>
      </c>
      <c r="B70" s="22">
        <v>10000000</v>
      </c>
      <c r="C70" s="22">
        <v>2500000</v>
      </c>
      <c r="D70" s="22">
        <v>10000000</v>
      </c>
      <c r="E70" s="22">
        <v>2500000</v>
      </c>
      <c r="F70" s="22">
        <v>10000000</v>
      </c>
      <c r="G70" s="22">
        <v>2500000</v>
      </c>
      <c r="H70" s="22">
        <v>10000000</v>
      </c>
      <c r="I70" s="22">
        <v>2500000</v>
      </c>
      <c r="L70" s="19"/>
    </row>
    <row r="71" spans="1:12" s="2" customFormat="1" ht="29.25" customHeight="1" x14ac:dyDescent="0.25">
      <c r="A71" s="23" t="s">
        <v>11</v>
      </c>
      <c r="B71" s="22">
        <v>10000000</v>
      </c>
      <c r="C71" s="22"/>
      <c r="D71" s="22">
        <v>10000000</v>
      </c>
      <c r="E71" s="22"/>
      <c r="F71" s="22">
        <v>10000000</v>
      </c>
      <c r="G71" s="22"/>
      <c r="H71" s="22">
        <v>10000000</v>
      </c>
      <c r="I71" s="22"/>
      <c r="L71" s="19"/>
    </row>
    <row r="72" spans="1:12" s="2" customFormat="1" ht="29.25" customHeight="1" x14ac:dyDescent="0.25">
      <c r="A72" s="25" t="s">
        <v>10</v>
      </c>
      <c r="B72" s="22">
        <v>5000000</v>
      </c>
      <c r="C72" s="22">
        <v>5000000</v>
      </c>
      <c r="D72" s="22">
        <v>5000000</v>
      </c>
      <c r="E72" s="22">
        <v>5000000</v>
      </c>
      <c r="F72" s="22">
        <v>5000000</v>
      </c>
      <c r="G72" s="22">
        <v>5000000</v>
      </c>
      <c r="H72" s="22">
        <v>5000000</v>
      </c>
      <c r="I72" s="22">
        <v>5000000</v>
      </c>
      <c r="L72" s="19"/>
    </row>
    <row r="73" spans="1:12" s="2" customFormat="1" x14ac:dyDescent="0.25">
      <c r="A73" s="23" t="s">
        <v>9</v>
      </c>
      <c r="B73" s="22"/>
      <c r="C73" s="22"/>
      <c r="D73" s="22"/>
      <c r="E73" s="22"/>
      <c r="F73" s="22"/>
      <c r="G73" s="22"/>
      <c r="H73" s="22"/>
      <c r="I73" s="22"/>
    </row>
    <row r="74" spans="1:12" s="2" customFormat="1" x14ac:dyDescent="0.25">
      <c r="A74" s="23" t="s">
        <v>8</v>
      </c>
      <c r="B74" s="22"/>
      <c r="C74" s="22">
        <v>800000</v>
      </c>
      <c r="D74" s="22"/>
      <c r="E74" s="22">
        <v>800000</v>
      </c>
      <c r="F74" s="22"/>
      <c r="G74" s="22">
        <v>800000</v>
      </c>
      <c r="H74" s="22"/>
      <c r="I74" s="22"/>
    </row>
    <row r="75" spans="1:12" s="2" customFormat="1" x14ac:dyDescent="0.25">
      <c r="A75" s="24" t="s">
        <v>7</v>
      </c>
      <c r="B75" s="22">
        <v>15000000</v>
      </c>
      <c r="C75" s="22"/>
      <c r="D75" s="22">
        <v>15000000</v>
      </c>
      <c r="E75" s="22"/>
      <c r="F75" s="22"/>
      <c r="G75" s="22"/>
      <c r="H75" s="22"/>
      <c r="I75" s="22">
        <v>0</v>
      </c>
      <c r="J75" s="19"/>
    </row>
    <row r="76" spans="1:12" ht="12.75" thickBot="1" x14ac:dyDescent="0.25">
      <c r="A76" s="23" t="s">
        <v>6</v>
      </c>
      <c r="B76" s="22">
        <v>5000000</v>
      </c>
      <c r="C76" s="22">
        <v>2000000</v>
      </c>
      <c r="D76" s="22">
        <v>5000000</v>
      </c>
      <c r="E76" s="22">
        <v>2000000</v>
      </c>
      <c r="F76" s="22">
        <v>5000000</v>
      </c>
      <c r="G76" s="22">
        <v>2000000</v>
      </c>
      <c r="H76" s="22">
        <v>5000000</v>
      </c>
      <c r="I76" s="22">
        <v>2000000</v>
      </c>
    </row>
    <row r="77" spans="1:12" ht="12.75" thickBot="1" x14ac:dyDescent="0.25">
      <c r="A77" s="21" t="s">
        <v>5</v>
      </c>
      <c r="B77" s="20">
        <f>SUM(B62:B76)</f>
        <v>97897000</v>
      </c>
      <c r="C77" s="20">
        <f>SUM(C63:C76)</f>
        <v>40300000</v>
      </c>
      <c r="D77" s="20">
        <f>SUM(D63:D76)</f>
        <v>119900000</v>
      </c>
      <c r="E77" s="20">
        <f>SUM(E63:E76)</f>
        <v>40300000</v>
      </c>
      <c r="F77" s="20">
        <f>SUM(F63:F76)</f>
        <v>63000000</v>
      </c>
      <c r="G77" s="20">
        <f>SUM(G63:G76)</f>
        <v>45300000</v>
      </c>
      <c r="H77" s="20">
        <f>SUM(H63:H76)</f>
        <v>128673923</v>
      </c>
      <c r="I77" s="20">
        <f>SUM(I63:I76)</f>
        <v>44500000</v>
      </c>
    </row>
    <row r="78" spans="1:12" x14ac:dyDescent="0.2">
      <c r="A78" s="18"/>
      <c r="B78" s="17"/>
      <c r="C78" s="17"/>
      <c r="D78" s="17"/>
      <c r="E78" s="17"/>
      <c r="F78" s="17"/>
      <c r="G78" s="17"/>
      <c r="H78" s="17"/>
      <c r="I78" s="17"/>
    </row>
    <row r="79" spans="1:12" ht="12.75" thickBot="1" x14ac:dyDescent="0.25">
      <c r="A79" s="18" t="s">
        <v>4</v>
      </c>
      <c r="B79" s="17"/>
      <c r="C79" s="17"/>
      <c r="D79" s="17"/>
      <c r="E79" s="17"/>
      <c r="F79" s="17"/>
      <c r="G79" s="17"/>
      <c r="H79" s="17"/>
      <c r="I79" s="17"/>
    </row>
    <row r="80" spans="1:12" customFormat="1" ht="15.75" thickBot="1" x14ac:dyDescent="0.3">
      <c r="A80" s="16" t="s">
        <v>3</v>
      </c>
      <c r="B80" s="15">
        <f>B20+B27+B41+B49+B56+B77</f>
        <v>2591986731.4731183</v>
      </c>
      <c r="C80" s="15">
        <f>C20+C27+C41+C49+C56+C77</f>
        <v>366200000</v>
      </c>
      <c r="D80" s="15">
        <f>D20+D27+D41+D49+D56+D77</f>
        <v>2634694021.8494625</v>
      </c>
      <c r="E80" s="15">
        <f>E20+E27+E41+E49+E56+E77</f>
        <v>326200000</v>
      </c>
      <c r="F80" s="15">
        <f>F20+F27+F41+F49+F56+F77</f>
        <v>2098991332.6774194</v>
      </c>
      <c r="G80" s="15">
        <f>G20+G27+G41+G49+G56+G77</f>
        <v>258700000</v>
      </c>
      <c r="H80" s="15">
        <f>H20+H27+H41+H49+H56+H77</f>
        <v>2060948384.9032259</v>
      </c>
      <c r="I80" s="15">
        <f>I20+I27+I41+I49+I56+I77</f>
        <v>257900000</v>
      </c>
      <c r="J80" s="1"/>
    </row>
    <row r="81" spans="1:10" x14ac:dyDescent="0.2">
      <c r="A81" s="14"/>
      <c r="B81" s="13"/>
      <c r="C81" s="13"/>
      <c r="D81" s="13"/>
      <c r="E81" s="13"/>
      <c r="F81" s="13"/>
      <c r="G81" s="13"/>
      <c r="H81" s="13"/>
      <c r="I81" s="12"/>
    </row>
    <row r="82" spans="1:10" ht="12.75" thickBot="1" x14ac:dyDescent="0.25">
      <c r="A82" s="11"/>
      <c r="B82" s="10"/>
      <c r="C82" s="10"/>
      <c r="D82" s="10"/>
      <c r="E82" s="10"/>
      <c r="F82" s="10"/>
      <c r="G82" s="10"/>
      <c r="H82" s="10"/>
      <c r="I82" s="9"/>
    </row>
    <row r="83" spans="1:10" ht="15.75" thickBot="1" x14ac:dyDescent="0.25">
      <c r="A83" s="7" t="s">
        <v>2</v>
      </c>
      <c r="B83" s="6">
        <f>'[1]Samant gjalda á framk og fjárf.'!B24</f>
        <v>-380537690</v>
      </c>
      <c r="C83" s="6"/>
      <c r="D83" s="6">
        <f>'[1]Samant gjalda á framk og fjárf.'!C24</f>
        <v>-657800149</v>
      </c>
      <c r="E83" s="6"/>
      <c r="F83" s="6">
        <f>'[1]Samant gjalda á framk og fjárf.'!D24</f>
        <v>-1043293001</v>
      </c>
      <c r="G83" s="6"/>
      <c r="H83" s="6">
        <f>'[1]Samant gjalda á framk og fjárf.'!E24</f>
        <v>-971949618</v>
      </c>
      <c r="I83" s="6"/>
      <c r="J83" s="8"/>
    </row>
    <row r="84" spans="1:10" ht="12.75" thickBot="1" x14ac:dyDescent="0.25"/>
    <row r="85" spans="1:10" ht="15.75" thickBot="1" x14ac:dyDescent="0.25">
      <c r="A85" s="7" t="s">
        <v>1</v>
      </c>
      <c r="B85" s="6"/>
      <c r="C85" s="6">
        <f>'[1]Samant gjalda á framk og fjárf.'!B11</f>
        <v>-261594341.58036113</v>
      </c>
      <c r="D85" s="6"/>
      <c r="E85" s="6">
        <f>'[1]Samant gjalda á framk og fjárf.'!C11</f>
        <v>-261594341.58036113</v>
      </c>
      <c r="F85" s="6"/>
      <c r="G85" s="6">
        <f>'[1]Samant gjalda á framk og fjárf.'!D11</f>
        <v>-261594341.58036113</v>
      </c>
      <c r="H85" s="6"/>
      <c r="I85" s="6">
        <f>'[1]Samant gjalda á framk og fjárf.'!E11</f>
        <v>-261594341.58036113</v>
      </c>
      <c r="J85" s="3"/>
    </row>
    <row r="86" spans="1:10" ht="12.75" thickBot="1" x14ac:dyDescent="0.25"/>
    <row r="87" spans="1:10" ht="16.5" thickBot="1" x14ac:dyDescent="0.25">
      <c r="A87" s="5" t="s">
        <v>0</v>
      </c>
      <c r="B87" s="4">
        <f>B80+B83</f>
        <v>2211449041.4731183</v>
      </c>
      <c r="C87" s="4">
        <f>C80+C85</f>
        <v>104605658.41963887</v>
      </c>
      <c r="D87" s="4">
        <f>D80+D83</f>
        <v>1976893872.8494625</v>
      </c>
      <c r="E87" s="4">
        <f>E80+E85</f>
        <v>64605658.419638872</v>
      </c>
      <c r="F87" s="4">
        <f>F80+F83</f>
        <v>1055698331.6774194</v>
      </c>
      <c r="G87" s="4">
        <f>G80+G85</f>
        <v>-2894341.5803611279</v>
      </c>
      <c r="H87" s="4">
        <f>H80+H83</f>
        <v>1088998766.9032259</v>
      </c>
      <c r="I87" s="4">
        <f>I80+I85</f>
        <v>-3694341.5803611279</v>
      </c>
      <c r="J87" s="3"/>
    </row>
  </sheetData>
  <mergeCells count="5">
    <mergeCell ref="A2:I2"/>
    <mergeCell ref="B4:C4"/>
    <mergeCell ref="D4:E4"/>
    <mergeCell ref="F4:G4"/>
    <mergeCell ref="H4:I4"/>
  </mergeCells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Fjárfest og framkv-2023-202 (2)</vt:lpstr>
      <vt:lpstr>'Fjárfest og framkv-2023-202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Steinar Adolfsson</dc:creator>
  <cp:lastModifiedBy>Steinar Adolfsson</cp:lastModifiedBy>
  <cp:lastPrinted>2022-12-13T22:39:08Z</cp:lastPrinted>
  <dcterms:created xsi:type="dcterms:W3CDTF">2022-12-13T22:37:29Z</dcterms:created>
  <dcterms:modified xsi:type="dcterms:W3CDTF">2022-12-13T22:40:17Z</dcterms:modified>
</cp:coreProperties>
</file>